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8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1" i="1"/>
  <c r="B19"/>
  <c r="B24" s="1"/>
  <c r="B20" l="1"/>
  <c r="B32" s="1"/>
  <c r="B29" l="1"/>
  <c r="B36"/>
  <c r="B33" s="1"/>
  <c r="B34" s="1"/>
  <c r="B37" s="1"/>
  <c r="B38" s="1"/>
  <c r="B25" s="1"/>
  <c r="B26" s="1"/>
  <c r="B30"/>
  <c r="B39" l="1"/>
</calcChain>
</file>

<file path=xl/sharedStrings.xml><?xml version="1.0" encoding="utf-8"?>
<sst xmlns="http://schemas.openxmlformats.org/spreadsheetml/2006/main" count="27" uniqueCount="26">
  <si>
    <t>Total Project Cost</t>
  </si>
  <si>
    <t>Equity</t>
  </si>
  <si>
    <t>Bank Loan Amortization</t>
  </si>
  <si>
    <t xml:space="preserve"> (min. of 10 years)</t>
  </si>
  <si>
    <t>(10 or 20 years)</t>
  </si>
  <si>
    <t>Project Structure</t>
  </si>
  <si>
    <t>Payments</t>
  </si>
  <si>
    <t>Bank</t>
  </si>
  <si>
    <t>NEDCO</t>
  </si>
  <si>
    <t>Total</t>
  </si>
  <si>
    <t>One Time Fees</t>
  </si>
  <si>
    <t>CDC Processing Fee</t>
  </si>
  <si>
    <t>Funding Fee</t>
  </si>
  <si>
    <t>Loan Closing Legal Fee</t>
  </si>
  <si>
    <t>Underwriting Fee</t>
  </si>
  <si>
    <t>SBA Guaranty Fee</t>
  </si>
  <si>
    <t>504 Loan Amortization</t>
  </si>
  <si>
    <t>Total 504 Loan</t>
  </si>
  <si>
    <t>Total Bank Loan</t>
  </si>
  <si>
    <t>504 Loan Downpayment (%)</t>
  </si>
  <si>
    <t>504 Interest Rate (%)</t>
  </si>
  <si>
    <t>Bank Interest Rate (%)</t>
  </si>
  <si>
    <t>Total Debenture</t>
  </si>
  <si>
    <t>Balance to Borrower</t>
  </si>
  <si>
    <t>Loan Calculator</t>
  </si>
  <si>
    <t>* This should be considered an estimate only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</si>
</sst>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5">
    <font>
      <sz val="11"/>
      <color theme="1"/>
      <name val="Calibri"/>
      <family val="2"/>
      <scheme val="minor"/>
    </font>
    <font>
      <b/>
      <sz val="10"/>
      <color theme="0"/>
      <name val="Arial Black"/>
      <family val="2"/>
    </font>
    <font>
      <sz val="10"/>
      <color theme="1"/>
      <name val="Arial Black"/>
      <family val="2"/>
    </font>
    <font>
      <b/>
      <sz val="10"/>
      <color theme="1"/>
      <name val="Arial Black"/>
      <family val="2"/>
    </font>
    <font>
      <b/>
      <sz val="12"/>
      <color theme="0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8" fontId="0" fillId="0" borderId="0" xfId="0" applyNumberFormat="1"/>
    <xf numFmtId="164" fontId="2" fillId="0" borderId="0" xfId="0" applyNumberFormat="1" applyFont="1"/>
    <xf numFmtId="0" fontId="2" fillId="0" borderId="0" xfId="0" applyFont="1"/>
    <xf numFmtId="8" fontId="2" fillId="0" borderId="0" xfId="0" applyNumberFormat="1" applyFo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C8BAFC"/>
      <color rgb="FFACA2F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workbookViewId="0">
      <selection activeCell="E19" sqref="E19"/>
    </sheetView>
  </sheetViews>
  <sheetFormatPr defaultRowHeight="15"/>
  <cols>
    <col min="1" max="1" width="30.140625" customWidth="1"/>
    <col min="2" max="2" width="13.7109375" customWidth="1"/>
    <col min="3" max="3" width="10.140625" bestFit="1" customWidth="1"/>
    <col min="5" max="5" width="10.5703125" bestFit="1" customWidth="1"/>
  </cols>
  <sheetData>
    <row r="1" spans="1:5" ht="19.5">
      <c r="A1" s="9" t="s">
        <v>24</v>
      </c>
      <c r="B1" s="9"/>
    </row>
    <row r="4" spans="1:5" ht="15.75">
      <c r="A4" s="6" t="s">
        <v>0</v>
      </c>
      <c r="B4" s="3">
        <v>0</v>
      </c>
    </row>
    <row r="5" spans="1:5" ht="15.75">
      <c r="A5" s="7"/>
      <c r="B5" s="3"/>
    </row>
    <row r="6" spans="1:5" ht="15.75">
      <c r="A6" s="6" t="s">
        <v>2</v>
      </c>
      <c r="B6" s="4">
        <v>0</v>
      </c>
    </row>
    <row r="7" spans="1:5" ht="15.75">
      <c r="A7" s="6" t="s">
        <v>3</v>
      </c>
      <c r="B7" s="4"/>
    </row>
    <row r="8" spans="1:5" ht="15.75">
      <c r="A8" s="7"/>
      <c r="B8" s="4"/>
      <c r="E8" s="2"/>
    </row>
    <row r="9" spans="1:5" ht="15.75">
      <c r="A9" s="6" t="s">
        <v>21</v>
      </c>
      <c r="B9" s="4">
        <v>0</v>
      </c>
    </row>
    <row r="10" spans="1:5" ht="15.75">
      <c r="A10" s="7"/>
      <c r="B10" s="4"/>
    </row>
    <row r="11" spans="1:5" ht="15.75">
      <c r="A11" s="6" t="s">
        <v>16</v>
      </c>
      <c r="B11" s="4">
        <v>0</v>
      </c>
    </row>
    <row r="12" spans="1:5" ht="15.75">
      <c r="A12" s="6" t="s">
        <v>4</v>
      </c>
      <c r="B12" s="4"/>
    </row>
    <row r="13" spans="1:5" ht="15.75">
      <c r="A13" s="7"/>
      <c r="B13" s="4"/>
    </row>
    <row r="14" spans="1:5" ht="15.75">
      <c r="A14" s="6" t="s">
        <v>20</v>
      </c>
      <c r="B14" s="4">
        <v>0</v>
      </c>
    </row>
    <row r="15" spans="1:5" ht="15.75">
      <c r="A15" s="7"/>
      <c r="B15" s="4"/>
    </row>
    <row r="16" spans="1:5" ht="15.75">
      <c r="A16" s="6" t="s">
        <v>19</v>
      </c>
      <c r="B16" s="4">
        <v>0</v>
      </c>
    </row>
    <row r="17" spans="1:2" ht="15.75">
      <c r="A17" s="7"/>
      <c r="B17" s="4"/>
    </row>
    <row r="18" spans="1:2" ht="15.75">
      <c r="A18" s="6" t="s">
        <v>5</v>
      </c>
      <c r="B18" s="6"/>
    </row>
    <row r="19" spans="1:2" ht="15.75">
      <c r="A19" s="8" t="s">
        <v>18</v>
      </c>
      <c r="B19" s="3">
        <f>0.5*B4</f>
        <v>0</v>
      </c>
    </row>
    <row r="20" spans="1:2" ht="15.75">
      <c r="A20" s="8" t="s">
        <v>17</v>
      </c>
      <c r="B20" s="3">
        <f>B4-B19-B21</f>
        <v>0</v>
      </c>
    </row>
    <row r="21" spans="1:2" ht="15.75">
      <c r="A21" s="8" t="s">
        <v>1</v>
      </c>
      <c r="B21" s="3">
        <f>(B16/100)*B4</f>
        <v>0</v>
      </c>
    </row>
    <row r="22" spans="1:2" ht="15.75">
      <c r="A22" s="7"/>
      <c r="B22" s="4"/>
    </row>
    <row r="23" spans="1:2" ht="15.75">
      <c r="A23" s="6" t="s">
        <v>6</v>
      </c>
      <c r="B23" s="6"/>
    </row>
    <row r="24" spans="1:2" ht="15.75">
      <c r="A24" s="8" t="s">
        <v>7</v>
      </c>
      <c r="B24" s="5" t="e">
        <f>PMT((B9/100)/12,B6*12,B19)*-1</f>
        <v>#DIV/0!</v>
      </c>
    </row>
    <row r="25" spans="1:2" ht="15.75">
      <c r="A25" s="8" t="s">
        <v>8</v>
      </c>
      <c r="B25" s="5" t="e">
        <f>PMT((B14/100)/12,B11*12,B38)*-1</f>
        <v>#DIV/0!</v>
      </c>
    </row>
    <row r="26" spans="1:2" ht="15.75">
      <c r="A26" s="8" t="s">
        <v>9</v>
      </c>
      <c r="B26" s="5" t="e">
        <f>B24+B25</f>
        <v>#DIV/0!</v>
      </c>
    </row>
    <row r="27" spans="1:2" ht="15.75">
      <c r="A27" s="7"/>
      <c r="B27" s="4"/>
    </row>
    <row r="28" spans="1:2" ht="15.75">
      <c r="A28" s="6" t="s">
        <v>10</v>
      </c>
      <c r="B28" s="6"/>
    </row>
    <row r="29" spans="1:2" ht="15.75">
      <c r="A29" s="7" t="s">
        <v>11</v>
      </c>
      <c r="B29" s="3">
        <f>0.015*B20</f>
        <v>0</v>
      </c>
    </row>
    <row r="30" spans="1:2" ht="15.75">
      <c r="A30" s="7" t="s">
        <v>12</v>
      </c>
      <c r="B30" s="3">
        <f>0.0025*B20</f>
        <v>0</v>
      </c>
    </row>
    <row r="31" spans="1:2" ht="15.75">
      <c r="A31" s="7" t="s">
        <v>13</v>
      </c>
      <c r="B31" s="3">
        <v>1950</v>
      </c>
    </row>
    <row r="32" spans="1:2" ht="15.75">
      <c r="A32" s="7" t="s">
        <v>15</v>
      </c>
      <c r="B32" s="3">
        <f>B20*0.005</f>
        <v>0</v>
      </c>
    </row>
    <row r="33" spans="1:2" ht="15.75">
      <c r="A33" s="7" t="s">
        <v>14</v>
      </c>
      <c r="B33" s="3">
        <f>CEILING(B36,1000)*0.004</f>
        <v>8</v>
      </c>
    </row>
    <row r="34" spans="1:2" ht="15.75">
      <c r="A34" s="7" t="s">
        <v>9</v>
      </c>
      <c r="B34" s="3">
        <f>SUM(B28:B33)</f>
        <v>1958</v>
      </c>
    </row>
    <row r="35" spans="1:2" ht="15.75">
      <c r="A35" s="7"/>
      <c r="B35" s="4"/>
    </row>
    <row r="36" spans="1:2" ht="15.75" hidden="1">
      <c r="A36" s="7"/>
      <c r="B36" s="3">
        <f>IF(B11=20,SUM(B29:B32)+B20/0.996,SUM(B29:B32)+B20/0.99625)</f>
        <v>1950</v>
      </c>
    </row>
    <row r="37" spans="1:2" ht="15.75" hidden="1">
      <c r="A37" s="7"/>
      <c r="B37" s="3">
        <f>B20+B34</f>
        <v>1958</v>
      </c>
    </row>
    <row r="38" spans="1:2" ht="15.75" hidden="1">
      <c r="A38" s="7" t="s">
        <v>22</v>
      </c>
      <c r="B38" s="3">
        <f>CEILING(B37,1000)</f>
        <v>2000</v>
      </c>
    </row>
    <row r="39" spans="1:2" ht="15.75" hidden="1">
      <c r="A39" s="7" t="s">
        <v>23</v>
      </c>
      <c r="B39" s="3">
        <f>B38-B37</f>
        <v>42</v>
      </c>
    </row>
    <row r="40" spans="1:2">
      <c r="A40" t="s">
        <v>25</v>
      </c>
    </row>
    <row r="41" spans="1:2">
      <c r="B41" s="1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NEDCO</dc:creator>
  <cp:lastModifiedBy>NEDCO</cp:lastModifiedBy>
  <dcterms:created xsi:type="dcterms:W3CDTF">2012-10-19T14:52:26Z</dcterms:created>
  <dcterms:modified xsi:type="dcterms:W3CDTF">2012-10-26T14:15:47Z</dcterms:modified>
</cp:coreProperties>
</file>